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/>
  <xr:revisionPtr revIDLastSave="1" documentId="11_7CC61D3F02945CFEDC4F8AD849819620E9A439F4" xr6:coauthVersionLast="47" xr6:coauthVersionMax="47" xr10:uidLastSave="{2E577835-05CB-493A-80F4-D959C1F549B2}"/>
  <bookViews>
    <workbookView xWindow="-120" yWindow="-120" windowWidth="29040" windowHeight="15840" xr2:uid="{00000000-000D-0000-FFFF-FFFF00000000}"/>
  </bookViews>
  <sheets>
    <sheet name="Foglio1" sheetId="1" r:id="rId1"/>
  </sheets>
  <definedNames>
    <definedName name="_xlnm.Print_Area" localSheetId="0">Foglio1!$A$1:$E$93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2" i="1" l="1"/>
  <c r="C90" i="1"/>
  <c r="C71" i="1"/>
  <c r="C33" i="1"/>
  <c r="C52" i="1"/>
  <c r="G16" i="1"/>
  <c r="G13" i="1"/>
  <c r="G12" i="1"/>
  <c r="H10" i="1"/>
  <c r="G10" i="1"/>
  <c r="F10" i="1"/>
  <c r="H5" i="1"/>
  <c r="G5" i="1"/>
  <c r="F5" i="1"/>
  <c r="F3" i="1"/>
  <c r="D78" i="1" l="1"/>
  <c r="D40" i="1"/>
  <c r="D59" i="1"/>
  <c r="D21" i="1"/>
  <c r="F2" i="1"/>
  <c r="C80" i="1" l="1"/>
  <c r="C87" i="1" s="1"/>
  <c r="D79" i="1"/>
  <c r="E79" i="1" s="1"/>
  <c r="C42" i="1"/>
  <c r="C49" i="1" s="1"/>
  <c r="D41" i="1"/>
  <c r="E41" i="1" s="1"/>
  <c r="C61" i="1"/>
  <c r="C63" i="1" s="1"/>
  <c r="C4" i="1"/>
  <c r="C7" i="1" s="1"/>
  <c r="E78" i="1"/>
  <c r="E12" i="1"/>
  <c r="D60" i="1"/>
  <c r="E60" i="1" s="1"/>
  <c r="D22" i="1"/>
  <c r="C23" i="1"/>
  <c r="C25" i="1" s="1"/>
  <c r="D3" i="1"/>
  <c r="E3" i="1" s="1"/>
  <c r="E13" i="1"/>
  <c r="C6" i="1" l="1"/>
  <c r="D23" i="1"/>
  <c r="G3" i="1"/>
  <c r="C30" i="1"/>
  <c r="F4" i="1"/>
  <c r="D26" i="1"/>
  <c r="D30" i="1"/>
  <c r="E30" i="1" s="1"/>
  <c r="D25" i="1"/>
  <c r="C11" i="1"/>
  <c r="C8" i="1"/>
  <c r="C9" i="1" s="1"/>
  <c r="C31" i="1"/>
  <c r="C26" i="1"/>
  <c r="D4" i="1"/>
  <c r="D6" i="1" s="1"/>
  <c r="E6" i="1" s="1"/>
  <c r="C82" i="1"/>
  <c r="E22" i="1"/>
  <c r="H3" i="1" s="1"/>
  <c r="D42" i="1"/>
  <c r="D61" i="1"/>
  <c r="D80" i="1"/>
  <c r="E80" i="1"/>
  <c r="C89" i="1"/>
  <c r="E89" i="1" s="1"/>
  <c r="C44" i="1"/>
  <c r="C64" i="1"/>
  <c r="C51" i="1"/>
  <c r="E51" i="1" s="1"/>
  <c r="C45" i="1"/>
  <c r="E40" i="1"/>
  <c r="E42" i="1" s="1"/>
  <c r="E59" i="1"/>
  <c r="E61" i="1" s="1"/>
  <c r="C70" i="1"/>
  <c r="E70" i="1" s="1"/>
  <c r="C68" i="1"/>
  <c r="C69" i="1"/>
  <c r="E69" i="1" s="1"/>
  <c r="E21" i="1"/>
  <c r="G2" i="1"/>
  <c r="C88" i="1"/>
  <c r="C83" i="1"/>
  <c r="C32" i="1"/>
  <c r="E2" i="1"/>
  <c r="E4" i="1" s="1"/>
  <c r="C50" i="1"/>
  <c r="C15" i="1"/>
  <c r="C16" i="1" s="1"/>
  <c r="D34" i="1" l="1"/>
  <c r="D87" i="1"/>
  <c r="D83" i="1"/>
  <c r="D82" i="1"/>
  <c r="E82" i="1" s="1"/>
  <c r="D68" i="1"/>
  <c r="E68" i="1" s="1"/>
  <c r="E72" i="1" s="1"/>
  <c r="D63" i="1"/>
  <c r="E63" i="1" s="1"/>
  <c r="D64" i="1"/>
  <c r="E64" i="1" s="1"/>
  <c r="D72" i="1"/>
  <c r="F11" i="1"/>
  <c r="D45" i="1"/>
  <c r="D44" i="1"/>
  <c r="E44" i="1" s="1"/>
  <c r="D49" i="1"/>
  <c r="G4" i="1"/>
  <c r="F6" i="1"/>
  <c r="E32" i="1"/>
  <c r="H13" i="1" s="1"/>
  <c r="F13" i="1"/>
  <c r="E26" i="1"/>
  <c r="F7" i="1"/>
  <c r="E31" i="1"/>
  <c r="F12" i="1"/>
  <c r="D27" i="1"/>
  <c r="D7" i="1"/>
  <c r="E7" i="1" s="1"/>
  <c r="E8" i="1" s="1"/>
  <c r="E9" i="1" s="1"/>
  <c r="D11" i="1"/>
  <c r="C27" i="1"/>
  <c r="E25" i="1"/>
  <c r="C65" i="1"/>
  <c r="C66" i="1" s="1"/>
  <c r="C46" i="1"/>
  <c r="C47" i="1" s="1"/>
  <c r="C72" i="1"/>
  <c r="C73" i="1" s="1"/>
  <c r="E73" i="1" s="1"/>
  <c r="E23" i="1"/>
  <c r="H4" i="1" s="1"/>
  <c r="H2" i="1"/>
  <c r="C91" i="1"/>
  <c r="C92" i="1" s="1"/>
  <c r="E92" i="1" s="1"/>
  <c r="E88" i="1"/>
  <c r="C84" i="1"/>
  <c r="C85" i="1" s="1"/>
  <c r="C34" i="1"/>
  <c r="E50" i="1"/>
  <c r="C53" i="1"/>
  <c r="C17" i="1"/>
  <c r="E34" i="1" l="1"/>
  <c r="G6" i="1"/>
  <c r="D65" i="1"/>
  <c r="D66" i="1" s="1"/>
  <c r="D74" i="1" s="1"/>
  <c r="D46" i="1"/>
  <c r="D47" i="1" s="1"/>
  <c r="D91" i="1"/>
  <c r="E87" i="1"/>
  <c r="E91" i="1" s="1"/>
  <c r="E65" i="1"/>
  <c r="E66" i="1" s="1"/>
  <c r="E74" i="1" s="1"/>
  <c r="G7" i="1"/>
  <c r="H12" i="1"/>
  <c r="E45" i="1"/>
  <c r="E46" i="1" s="1"/>
  <c r="E47" i="1" s="1"/>
  <c r="D53" i="1"/>
  <c r="D55" i="1" s="1"/>
  <c r="E49" i="1"/>
  <c r="G11" i="1"/>
  <c r="C28" i="1"/>
  <c r="F9" i="1" s="1"/>
  <c r="F8" i="1"/>
  <c r="F15" i="1"/>
  <c r="E27" i="1"/>
  <c r="H6" i="1"/>
  <c r="D28" i="1"/>
  <c r="D8" i="1"/>
  <c r="D9" i="1" s="1"/>
  <c r="E11" i="1"/>
  <c r="E15" i="1" s="1"/>
  <c r="E17" i="1" s="1"/>
  <c r="D15" i="1"/>
  <c r="G15" i="1" s="1"/>
  <c r="E16" i="1"/>
  <c r="E28" i="1"/>
  <c r="C93" i="1"/>
  <c r="C74" i="1"/>
  <c r="C35" i="1"/>
  <c r="E35" i="1" s="1"/>
  <c r="E83" i="1"/>
  <c r="D84" i="1"/>
  <c r="D85" i="1" s="1"/>
  <c r="D93" i="1" s="1"/>
  <c r="C55" i="1"/>
  <c r="C54" i="1"/>
  <c r="H11" i="1" l="1"/>
  <c r="C36" i="1"/>
  <c r="E53" i="1"/>
  <c r="E55" i="1" s="1"/>
  <c r="F17" i="1"/>
  <c r="E54" i="1"/>
  <c r="H16" i="1" s="1"/>
  <c r="F16" i="1"/>
  <c r="E84" i="1"/>
  <c r="E85" i="1" s="1"/>
  <c r="E93" i="1" s="1"/>
  <c r="H7" i="1"/>
  <c r="G8" i="1"/>
  <c r="G9" i="1"/>
  <c r="D36" i="1"/>
  <c r="E36" i="1"/>
  <c r="D17" i="1"/>
  <c r="H9" i="1" l="1"/>
  <c r="H8" i="1"/>
  <c r="H15" i="1"/>
  <c r="G17" i="1"/>
  <c r="H17" i="1"/>
</calcChain>
</file>

<file path=xl/sharedStrings.xml><?xml version="1.0" encoding="utf-8"?>
<sst xmlns="http://schemas.openxmlformats.org/spreadsheetml/2006/main" count="137" uniqueCount="35">
  <si>
    <t>A1</t>
  </si>
  <si>
    <t>Importo a base d'asta</t>
  </si>
  <si>
    <t>A2</t>
  </si>
  <si>
    <t>Oneri per la sicurezza da interferenze (non soggetti a ribasso)</t>
  </si>
  <si>
    <t xml:space="preserve">TOTALE A - IMPORTO A BASE DI GARA </t>
  </si>
  <si>
    <t>B1</t>
  </si>
  <si>
    <t>B2</t>
  </si>
  <si>
    <t>C1</t>
  </si>
  <si>
    <t>Proroga per ulteriori 12 mesi (art. 120 co.10, D.Lgs 36/2023)</t>
  </si>
  <si>
    <t>C2</t>
  </si>
  <si>
    <t>OPZIONI E IMPREVISTI</t>
  </si>
  <si>
    <t>C3</t>
  </si>
  <si>
    <t>IVA 22%</t>
  </si>
  <si>
    <t>TOTALE IVA COMPRESA</t>
  </si>
  <si>
    <t>Fondo art. 45 D.Lgs 36/2023 Incentivi funzioni tecniche per il personale delle Aziende del SSR per le fasi di programmazione, progettazione ed esecuzione dell'appalto</t>
  </si>
  <si>
    <t xml:space="preserve"> *importo da inserire in delibera a contrarre, calcolato sulla base dei regolamenti aziendali</t>
  </si>
  <si>
    <t>Costi Diretti  (commissione giudicatrice, contributo ANAC) * da Rendicontarsi ex art.6 della convenzione Regione Basilicata - Aziende SSR</t>
  </si>
  <si>
    <t>Costi Generali max 50.000 euro complessivi per tutte le aziende committenti (*da Rendicontarsi ex art.6 della convenzione Regione Basilicata - Aziende SSR)</t>
  </si>
  <si>
    <t>Quinto d'obbligo 20% di A1+A2 (art. 120 co.9, D.Lgs 36/2023)</t>
  </si>
  <si>
    <t>TOTALE B - OPZIONI E ACCANTONAMENTI</t>
  </si>
  <si>
    <t>C4</t>
  </si>
  <si>
    <t>Imprevisti 10% di A1+A2</t>
  </si>
  <si>
    <t>TOTALE VALORE STIMATO DELL'APPALTO ex art. 14 co. 4</t>
  </si>
  <si>
    <t>TOTALE C - ULTERIORI SOMME A DISPOSIZIONE</t>
  </si>
  <si>
    <t>IMPORTO COMPLESSIVO (TOT. A + TOT. C)</t>
  </si>
  <si>
    <t>ULTERIORI SOMME A DISPOSIZIONE</t>
  </si>
  <si>
    <t>IMPORTO  DEL PROGETTO (TOT. A + TOT. B + TOT. C)</t>
  </si>
  <si>
    <t>QUADRO ECONOMICO COMPLESSIVO  
- Gara regionale TESORERIA</t>
  </si>
  <si>
    <t>Imprevisti cd. Pro tecnica</t>
  </si>
  <si>
    <t xml:space="preserve">QUADRO ECONOMICO COMPLESSIVO per SAN CARLO
 </t>
  </si>
  <si>
    <t xml:space="preserve">QUADRO ECONOMICO COMPLESSIVO per ASM
</t>
  </si>
  <si>
    <t xml:space="preserve">QUADRO ECONOMICO COMPLESSIVO per ASP
</t>
  </si>
  <si>
    <t xml:space="preserve">QUADRO ECONOMICO COMPLESSIVO per CROB
</t>
  </si>
  <si>
    <t>check</t>
  </si>
  <si>
    <t>TOTALE
 IVA COMPRESA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</si>
</sst>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[$€-2]\ #,##0.00;[Red]\-[$€-2]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Palatino Linotype"/>
      <family val="1"/>
    </font>
    <font>
      <b/>
      <sz val="11"/>
      <color theme="1"/>
      <name val="Palatino Linotype"/>
      <family val="1"/>
    </font>
    <font>
      <sz val="11"/>
      <name val="Palatino Linotype"/>
      <family val="1"/>
    </font>
    <font>
      <sz val="11"/>
      <name val="Calibri"/>
      <family val="2"/>
      <scheme val="minor"/>
    </font>
    <font>
      <b/>
      <sz val="11"/>
      <name val="Palatino Linotype"/>
      <family val="1"/>
    </font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61">
    <xf numFmtId="0" fontId="0" fillId="0" borderId="0" xfId="0"/>
    <xf numFmtId="0" fontId="2" fillId="0" borderId="4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/>
    </xf>
    <xf numFmtId="0" fontId="4" fillId="0" borderId="0" xfId="0" applyFont="1"/>
    <xf numFmtId="44" fontId="1" fillId="0" borderId="4" xfId="0" applyNumberFormat="1" applyFont="1" applyBorder="1" applyAlignment="1">
      <alignment horizontal="right" vertical="center"/>
    </xf>
    <xf numFmtId="44" fontId="2" fillId="2" borderId="4" xfId="0" applyNumberFormat="1" applyFont="1" applyFill="1" applyBorder="1" applyAlignment="1">
      <alignment horizontal="right" vertical="center"/>
    </xf>
    <xf numFmtId="44" fontId="3" fillId="0" borderId="4" xfId="0" applyNumberFormat="1" applyFont="1" applyBorder="1" applyAlignment="1">
      <alignment horizontal="right" vertical="center"/>
    </xf>
    <xf numFmtId="44" fontId="2" fillId="0" borderId="4" xfId="0" applyNumberFormat="1" applyFont="1" applyBorder="1" applyAlignment="1">
      <alignment horizontal="right" vertical="center"/>
    </xf>
    <xf numFmtId="44" fontId="5" fillId="2" borderId="4" xfId="0" applyNumberFormat="1" applyFont="1" applyFill="1" applyBorder="1" applyAlignment="1">
      <alignment horizontal="right" vertical="center"/>
    </xf>
    <xf numFmtId="44" fontId="1" fillId="0" borderId="4" xfId="0" applyNumberFormat="1" applyFont="1" applyBorder="1" applyAlignment="1">
      <alignment horizontal="justify" vertical="center" wrapText="1"/>
    </xf>
    <xf numFmtId="44" fontId="1" fillId="0" borderId="4" xfId="0" applyNumberFormat="1" applyFont="1" applyBorder="1" applyAlignment="1">
      <alignment horizontal="right" vertical="center" wrapText="1"/>
    </xf>
    <xf numFmtId="44" fontId="5" fillId="0" borderId="4" xfId="0" applyNumberFormat="1" applyFont="1" applyBorder="1" applyAlignment="1">
      <alignment horizontal="right" vertical="center"/>
    </xf>
    <xf numFmtId="49" fontId="0" fillId="0" borderId="0" xfId="0" applyNumberFormat="1" applyAlignment="1">
      <alignment wrapText="1"/>
    </xf>
    <xf numFmtId="44" fontId="3" fillId="2" borderId="4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44" fontId="5" fillId="0" borderId="0" xfId="0" applyNumberFormat="1" applyFont="1" applyAlignment="1">
      <alignment horizontal="right" vertical="center"/>
    </xf>
    <xf numFmtId="0" fontId="5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/>
    </xf>
    <xf numFmtId="44" fontId="5" fillId="3" borderId="5" xfId="0" applyNumberFormat="1" applyFont="1" applyFill="1" applyBorder="1" applyAlignment="1">
      <alignment horizontal="right" vertical="center"/>
    </xf>
    <xf numFmtId="0" fontId="4" fillId="3" borderId="2" xfId="0" applyFont="1" applyFill="1" applyBorder="1"/>
    <xf numFmtId="44" fontId="2" fillId="0" borderId="5" xfId="0" applyNumberFormat="1" applyFont="1" applyBorder="1" applyAlignment="1">
      <alignment horizontal="right" vertical="center"/>
    </xf>
    <xf numFmtId="44" fontId="5" fillId="0" borderId="5" xfId="0" applyNumberFormat="1" applyFont="1" applyBorder="1" applyAlignment="1">
      <alignment horizontal="right" vertical="center"/>
    </xf>
    <xf numFmtId="44" fontId="2" fillId="0" borderId="5" xfId="2" applyFont="1" applyFill="1" applyBorder="1"/>
    <xf numFmtId="44" fontId="2" fillId="2" borderId="5" xfId="0" applyNumberFormat="1" applyFont="1" applyFill="1" applyBorder="1" applyAlignment="1">
      <alignment horizontal="right" vertical="center"/>
    </xf>
    <xf numFmtId="0" fontId="0" fillId="2" borderId="5" xfId="0" applyFill="1" applyBorder="1"/>
    <xf numFmtId="164" fontId="2" fillId="4" borderId="5" xfId="0" applyNumberFormat="1" applyFont="1" applyFill="1" applyBorder="1" applyAlignment="1">
      <alignment horizontal="right" vertical="center"/>
    </xf>
    <xf numFmtId="164" fontId="2" fillId="5" borderId="5" xfId="0" applyNumberFormat="1" applyFont="1" applyFill="1" applyBorder="1" applyAlignment="1">
      <alignment horizontal="right" vertical="center"/>
    </xf>
    <xf numFmtId="164" fontId="2" fillId="6" borderId="5" xfId="0" applyNumberFormat="1" applyFont="1" applyFill="1" applyBorder="1" applyAlignment="1">
      <alignment horizontal="right" vertical="center"/>
    </xf>
    <xf numFmtId="164" fontId="2" fillId="7" borderId="5" xfId="0" applyNumberFormat="1" applyFont="1" applyFill="1" applyBorder="1" applyAlignment="1">
      <alignment horizontal="right" vertical="center"/>
    </xf>
    <xf numFmtId="43" fontId="7" fillId="0" borderId="0" xfId="3" applyFont="1"/>
    <xf numFmtId="164" fontId="2" fillId="2" borderId="5" xfId="0" applyNumberFormat="1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 wrapText="1"/>
    </xf>
    <xf numFmtId="44" fontId="2" fillId="8" borderId="5" xfId="2" applyFont="1" applyFill="1" applyBorder="1"/>
    <xf numFmtId="0" fontId="2" fillId="0" borderId="5" xfId="0" applyFont="1" applyBorder="1" applyAlignment="1">
      <alignment horizontal="right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2" borderId="2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right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4">
    <cellStyle name="Migliaia" xfId="3" builtinId="3"/>
    <cellStyle name="Migliaia 2" xfId="1" xr:uid="{00000000-0005-0000-0000-000001000000}"/>
    <cellStyle name="Normale" xfId="0" builtinId="0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3"/>
  <sheetViews>
    <sheetView tabSelected="1" view="pageBreakPreview" zoomScale="90" zoomScaleNormal="85" zoomScaleSheetLayoutView="90" workbookViewId="0">
      <pane ySplit="1" topLeftCell="A11" activePane="bottomLeft" state="frozen"/>
      <selection pane="bottomLeft" activeCell="B7" sqref="B7"/>
    </sheetView>
  </sheetViews>
  <sheetFormatPr defaultRowHeight="15" x14ac:dyDescent="0.25"/>
  <cols>
    <col min="1" max="1" width="7.5703125" customWidth="1"/>
    <col min="2" max="2" width="58" style="4" customWidth="1"/>
    <col min="3" max="3" width="37" customWidth="1"/>
    <col min="4" max="4" width="16.28515625" bestFit="1" customWidth="1"/>
    <col min="5" max="5" width="39.42578125" customWidth="1"/>
    <col min="6" max="8" width="5.85546875" bestFit="1" customWidth="1"/>
  </cols>
  <sheetData>
    <row r="1" spans="1:8" ht="34.5" customHeight="1" thickBot="1" x14ac:dyDescent="0.3">
      <c r="A1" s="58" t="s">
        <v>27</v>
      </c>
      <c r="B1" s="59"/>
      <c r="C1" s="60"/>
      <c r="D1" s="32" t="s">
        <v>12</v>
      </c>
      <c r="E1" s="33" t="s">
        <v>34</v>
      </c>
      <c r="F1" s="50" t="s">
        <v>33</v>
      </c>
      <c r="G1" s="51"/>
      <c r="H1" s="51"/>
    </row>
    <row r="2" spans="1:8" ht="18" thickBot="1" x14ac:dyDescent="0.4">
      <c r="A2" s="1" t="s">
        <v>0</v>
      </c>
      <c r="B2" s="18" t="s">
        <v>1</v>
      </c>
      <c r="C2" s="24">
        <v>2000000</v>
      </c>
      <c r="D2" s="8">
        <v>247720</v>
      </c>
      <c r="E2" s="8">
        <f>D2+C2</f>
        <v>2247720</v>
      </c>
      <c r="F2" s="31">
        <f>+C21+C59+C40+C78-C2</f>
        <v>0</v>
      </c>
      <c r="G2" s="31">
        <f>+D21+D59+D40+D78-D2</f>
        <v>0</v>
      </c>
      <c r="H2" s="31">
        <f>+E21+E59+E40+E78-E2</f>
        <v>0</v>
      </c>
    </row>
    <row r="3" spans="1:8" ht="33.75" thickBot="1" x14ac:dyDescent="0.3">
      <c r="A3" s="1" t="s">
        <v>2</v>
      </c>
      <c r="B3" s="18" t="s">
        <v>3</v>
      </c>
      <c r="C3" s="5">
        <v>0</v>
      </c>
      <c r="D3" s="5">
        <f t="shared" ref="D3" si="0">C3*22%</f>
        <v>0</v>
      </c>
      <c r="E3" s="5">
        <f t="shared" ref="E3:E13" si="1">D3+C3</f>
        <v>0</v>
      </c>
      <c r="F3" s="31">
        <f t="shared" ref="F3:H3" si="2">+C22+C60+C41+C79-C3</f>
        <v>0</v>
      </c>
      <c r="G3" s="31">
        <f t="shared" si="2"/>
        <v>0</v>
      </c>
      <c r="H3" s="31">
        <f t="shared" si="2"/>
        <v>0</v>
      </c>
    </row>
    <row r="4" spans="1:8" ht="18" thickBot="1" x14ac:dyDescent="0.3">
      <c r="A4" s="41" t="s">
        <v>4</v>
      </c>
      <c r="B4" s="42"/>
      <c r="C4" s="8">
        <f>C2+C3</f>
        <v>2000000</v>
      </c>
      <c r="D4" s="8">
        <f t="shared" ref="D4:E4" si="3">D2+D3</f>
        <v>247720</v>
      </c>
      <c r="E4" s="8">
        <f t="shared" si="3"/>
        <v>2247720</v>
      </c>
      <c r="F4" s="31">
        <f t="shared" ref="F4:H4" si="4">+C23+C61+C42+C80-C4</f>
        <v>0</v>
      </c>
      <c r="G4" s="31">
        <f t="shared" si="4"/>
        <v>0</v>
      </c>
      <c r="H4" s="31">
        <f t="shared" si="4"/>
        <v>0</v>
      </c>
    </row>
    <row r="5" spans="1:8" ht="18" thickBot="1" x14ac:dyDescent="0.3">
      <c r="A5" s="2"/>
      <c r="B5" s="17" t="s">
        <v>10</v>
      </c>
      <c r="C5" s="5"/>
      <c r="D5" s="5"/>
      <c r="E5" s="5"/>
      <c r="F5" s="31">
        <f t="shared" ref="F5:H5" si="5">+C24+C62+C43+C81-C5</f>
        <v>0</v>
      </c>
      <c r="G5" s="31">
        <f t="shared" si="5"/>
        <v>0</v>
      </c>
      <c r="H5" s="31">
        <f t="shared" si="5"/>
        <v>0</v>
      </c>
    </row>
    <row r="6" spans="1:8" ht="33.75" thickBot="1" x14ac:dyDescent="0.3">
      <c r="A6" s="3" t="s">
        <v>5</v>
      </c>
      <c r="B6" s="19" t="s">
        <v>8</v>
      </c>
      <c r="C6" s="7">
        <f>C4/5</f>
        <v>400000</v>
      </c>
      <c r="D6" s="7">
        <f>D4/5</f>
        <v>49544</v>
      </c>
      <c r="E6" s="5">
        <f t="shared" si="1"/>
        <v>449544</v>
      </c>
      <c r="F6" s="31">
        <f t="shared" ref="F6:H6" si="6">+C25+C63+C44+C82-C6</f>
        <v>0</v>
      </c>
      <c r="G6" s="31">
        <f t="shared" si="6"/>
        <v>0</v>
      </c>
      <c r="H6" s="31">
        <f t="shared" si="6"/>
        <v>0</v>
      </c>
    </row>
    <row r="7" spans="1:8" ht="33.75" thickBot="1" x14ac:dyDescent="0.3">
      <c r="A7" s="3" t="s">
        <v>6</v>
      </c>
      <c r="B7" s="19" t="s">
        <v>18</v>
      </c>
      <c r="C7" s="7">
        <f>C4*20%</f>
        <v>400000</v>
      </c>
      <c r="D7" s="7">
        <f>D4*20%</f>
        <v>49544</v>
      </c>
      <c r="E7" s="5">
        <f t="shared" si="1"/>
        <v>449544</v>
      </c>
      <c r="F7" s="31">
        <f t="shared" ref="F7:H7" si="7">+C26+C64+C45+C83-C7</f>
        <v>0</v>
      </c>
      <c r="G7" s="31">
        <f t="shared" si="7"/>
        <v>0</v>
      </c>
      <c r="H7" s="31">
        <f t="shared" si="7"/>
        <v>0</v>
      </c>
    </row>
    <row r="8" spans="1:8" ht="18" thickBot="1" x14ac:dyDescent="0.3">
      <c r="A8" s="41" t="s">
        <v>19</v>
      </c>
      <c r="B8" s="42"/>
      <c r="C8" s="12">
        <f>C6+C7</f>
        <v>800000</v>
      </c>
      <c r="D8" s="12">
        <f>D6+D7</f>
        <v>99088</v>
      </c>
      <c r="E8" s="12">
        <f>E6+E7</f>
        <v>899088</v>
      </c>
      <c r="F8" s="31">
        <f t="shared" ref="F8:H8" si="8">+C27+C65+C46+C84-C8</f>
        <v>0</v>
      </c>
      <c r="G8" s="31">
        <f t="shared" si="8"/>
        <v>0</v>
      </c>
      <c r="H8" s="31">
        <f t="shared" si="8"/>
        <v>0</v>
      </c>
    </row>
    <row r="9" spans="1:8" s="4" customFormat="1" ht="18" thickBot="1" x14ac:dyDescent="0.3">
      <c r="A9" s="44" t="s">
        <v>22</v>
      </c>
      <c r="B9" s="45"/>
      <c r="C9" s="9">
        <f>C8+C4</f>
        <v>2800000</v>
      </c>
      <c r="D9" s="9">
        <f>D8+D4</f>
        <v>346808</v>
      </c>
      <c r="E9" s="9">
        <f>E8+E4</f>
        <v>3146808</v>
      </c>
      <c r="F9" s="31">
        <f t="shared" ref="F9:H9" si="9">+C28+C66+C47+C85-C9</f>
        <v>0</v>
      </c>
      <c r="G9" s="31">
        <f t="shared" si="9"/>
        <v>0</v>
      </c>
      <c r="H9" s="31">
        <f t="shared" si="9"/>
        <v>0</v>
      </c>
    </row>
    <row r="10" spans="1:8" ht="18" customHeight="1" thickBot="1" x14ac:dyDescent="0.3">
      <c r="A10" s="2"/>
      <c r="B10" s="17" t="s">
        <v>25</v>
      </c>
      <c r="C10" s="10"/>
      <c r="D10" s="5"/>
      <c r="E10" s="5"/>
      <c r="F10" s="31">
        <f t="shared" ref="F10:H10" si="10">+C29+C67+C48+C86-C10</f>
        <v>0</v>
      </c>
      <c r="G10" s="31">
        <f t="shared" si="10"/>
        <v>0</v>
      </c>
      <c r="H10" s="31">
        <f t="shared" si="10"/>
        <v>0</v>
      </c>
    </row>
    <row r="11" spans="1:8" ht="18" thickBot="1" x14ac:dyDescent="0.3">
      <c r="A11" s="3" t="s">
        <v>7</v>
      </c>
      <c r="B11" s="18" t="s">
        <v>28</v>
      </c>
      <c r="C11" s="7">
        <f>C4*10%</f>
        <v>200000</v>
      </c>
      <c r="D11" s="7">
        <f>D4*10%</f>
        <v>24772</v>
      </c>
      <c r="E11" s="5">
        <f t="shared" si="1"/>
        <v>224772</v>
      </c>
      <c r="F11" s="31">
        <f t="shared" ref="F11:H11" si="11">+C30+C68+C49+C87-C11</f>
        <v>0</v>
      </c>
      <c r="G11" s="31">
        <f t="shared" si="11"/>
        <v>0</v>
      </c>
      <c r="H11" s="31">
        <f t="shared" si="11"/>
        <v>0</v>
      </c>
    </row>
    <row r="12" spans="1:8" ht="50.25" thickBot="1" x14ac:dyDescent="0.3">
      <c r="A12" s="3" t="s">
        <v>9</v>
      </c>
      <c r="B12" s="18" t="s">
        <v>16</v>
      </c>
      <c r="C12" s="11">
        <v>6880</v>
      </c>
      <c r="D12" s="5">
        <v>0</v>
      </c>
      <c r="E12" s="11">
        <f>C12</f>
        <v>6880</v>
      </c>
      <c r="F12" s="31">
        <f t="shared" ref="F12:H12" si="12">+C31+C69+C50+C88-C12</f>
        <v>0</v>
      </c>
      <c r="G12" s="31">
        <f t="shared" si="12"/>
        <v>0</v>
      </c>
      <c r="H12" s="31">
        <f t="shared" si="12"/>
        <v>0</v>
      </c>
    </row>
    <row r="13" spans="1:8" ht="50.25" thickBot="1" x14ac:dyDescent="0.3">
      <c r="A13" s="3" t="s">
        <v>11</v>
      </c>
      <c r="B13" s="18" t="s">
        <v>17</v>
      </c>
      <c r="C13" s="11">
        <v>50000</v>
      </c>
      <c r="D13" s="5">
        <v>0</v>
      </c>
      <c r="E13" s="5">
        <f t="shared" si="1"/>
        <v>50000</v>
      </c>
      <c r="F13" s="31">
        <f t="shared" ref="F13:H13" si="13">+C32+C70+C51+C89-C13</f>
        <v>0</v>
      </c>
      <c r="G13" s="31">
        <f t="shared" si="13"/>
        <v>0</v>
      </c>
      <c r="H13" s="31">
        <f t="shared" si="13"/>
        <v>0</v>
      </c>
    </row>
    <row r="14" spans="1:8" ht="50.25" thickBot="1" x14ac:dyDescent="0.3">
      <c r="A14" s="3" t="s">
        <v>20</v>
      </c>
      <c r="B14" s="18" t="s">
        <v>14</v>
      </c>
      <c r="C14" s="11" t="s">
        <v>15</v>
      </c>
      <c r="D14" s="5"/>
      <c r="E14" s="11"/>
      <c r="F14" s="31"/>
      <c r="G14" s="31"/>
      <c r="H14" s="31"/>
    </row>
    <row r="15" spans="1:8" ht="18" thickBot="1" x14ac:dyDescent="0.3">
      <c r="A15" s="35" t="s">
        <v>23</v>
      </c>
      <c r="B15" s="35"/>
      <c r="C15" s="22">
        <f>SUM(C11:C14)</f>
        <v>256880</v>
      </c>
      <c r="D15" s="22">
        <f t="shared" ref="D15:E15" si="14">SUM(D11:D14)</f>
        <v>24772</v>
      </c>
      <c r="E15" s="22">
        <f t="shared" si="14"/>
        <v>281652</v>
      </c>
      <c r="F15" s="31">
        <f t="shared" ref="F15:H15" si="15">+C34+C72+C53+C91-C15</f>
        <v>0</v>
      </c>
      <c r="G15" s="31">
        <f t="shared" si="15"/>
        <v>0</v>
      </c>
      <c r="H15" s="31">
        <f t="shared" si="15"/>
        <v>0</v>
      </c>
    </row>
    <row r="16" spans="1:8" ht="18" thickBot="1" x14ac:dyDescent="0.4">
      <c r="A16" s="46" t="s">
        <v>24</v>
      </c>
      <c r="B16" s="46"/>
      <c r="C16" s="25">
        <f>C4+C15</f>
        <v>2256880</v>
      </c>
      <c r="D16" s="26"/>
      <c r="E16" s="25">
        <f>C16+D11</f>
        <v>2281652</v>
      </c>
      <c r="F16" s="31">
        <f t="shared" ref="F16:H16" si="16">+C35+C73+C54+C92-C16</f>
        <v>0</v>
      </c>
      <c r="G16" s="31">
        <f t="shared" si="16"/>
        <v>0</v>
      </c>
      <c r="H16" s="31">
        <f t="shared" si="16"/>
        <v>0</v>
      </c>
    </row>
    <row r="17" spans="1:8" ht="18" thickBot="1" x14ac:dyDescent="0.3">
      <c r="A17" s="43" t="s">
        <v>26</v>
      </c>
      <c r="B17" s="43"/>
      <c r="C17" s="23">
        <f>C9+C15</f>
        <v>3056880</v>
      </c>
      <c r="D17" s="23">
        <f>D9+D15</f>
        <v>371580</v>
      </c>
      <c r="E17" s="23">
        <f>E9+E15</f>
        <v>3428460</v>
      </c>
      <c r="F17" s="31">
        <f t="shared" ref="F17:H17" si="17">+C36+C74+C55+C93-C17</f>
        <v>0</v>
      </c>
      <c r="G17" s="31">
        <f t="shared" si="17"/>
        <v>0</v>
      </c>
      <c r="H17" s="31">
        <f t="shared" si="17"/>
        <v>0</v>
      </c>
    </row>
    <row r="19" spans="1:8" ht="15.75" thickBot="1" x14ac:dyDescent="0.3"/>
    <row r="20" spans="1:8" s="13" customFormat="1" ht="33" customHeight="1" thickBot="1" x14ac:dyDescent="0.3">
      <c r="A20" s="47" t="s">
        <v>29</v>
      </c>
      <c r="B20" s="48"/>
      <c r="C20" s="49"/>
      <c r="D20" s="27" t="s">
        <v>12</v>
      </c>
      <c r="E20" s="27" t="s">
        <v>13</v>
      </c>
    </row>
    <row r="21" spans="1:8" ht="18" thickBot="1" x14ac:dyDescent="0.4">
      <c r="A21" s="1" t="s">
        <v>0</v>
      </c>
      <c r="B21" s="18" t="s">
        <v>1</v>
      </c>
      <c r="C21" s="34">
        <v>805000</v>
      </c>
      <c r="D21" s="8">
        <f>+$D$2/$C$2*C21</f>
        <v>99707.3</v>
      </c>
      <c r="E21" s="8">
        <f>D21+C21</f>
        <v>904707.3</v>
      </c>
    </row>
    <row r="22" spans="1:8" ht="33.75" thickBot="1" x14ac:dyDescent="0.3">
      <c r="A22" s="1" t="s">
        <v>2</v>
      </c>
      <c r="B22" s="18" t="s">
        <v>3</v>
      </c>
      <c r="C22" s="5">
        <v>0</v>
      </c>
      <c r="D22" s="5">
        <f t="shared" ref="D22" si="18">C22*22%</f>
        <v>0</v>
      </c>
      <c r="E22" s="5">
        <f t="shared" ref="E22" si="19">D22+C22</f>
        <v>0</v>
      </c>
    </row>
    <row r="23" spans="1:8" ht="18" thickBot="1" x14ac:dyDescent="0.3">
      <c r="A23" s="39" t="s">
        <v>4</v>
      </c>
      <c r="B23" s="40"/>
      <c r="C23" s="6">
        <f>C21+C22</f>
        <v>805000</v>
      </c>
      <c r="D23" s="6">
        <f t="shared" ref="D23" si="20">D21+D22</f>
        <v>99707.3</v>
      </c>
      <c r="E23" s="6">
        <f t="shared" ref="E23" si="21">E21+E22</f>
        <v>904707.3</v>
      </c>
    </row>
    <row r="24" spans="1:8" ht="18" thickBot="1" x14ac:dyDescent="0.3">
      <c r="A24" s="2"/>
      <c r="B24" s="17" t="s">
        <v>10</v>
      </c>
      <c r="C24" s="5"/>
      <c r="D24" s="5"/>
      <c r="E24" s="5"/>
    </row>
    <row r="25" spans="1:8" ht="33.75" thickBot="1" x14ac:dyDescent="0.3">
      <c r="A25" s="3" t="s">
        <v>5</v>
      </c>
      <c r="B25" s="19" t="s">
        <v>8</v>
      </c>
      <c r="C25" s="7">
        <f>C23/5</f>
        <v>161000</v>
      </c>
      <c r="D25" s="7">
        <f>D23/5</f>
        <v>19941.46</v>
      </c>
      <c r="E25" s="5">
        <f t="shared" ref="E25:E26" si="22">D25+C25</f>
        <v>180941.46</v>
      </c>
    </row>
    <row r="26" spans="1:8" ht="33.75" thickBot="1" x14ac:dyDescent="0.3">
      <c r="A26" s="3" t="s">
        <v>6</v>
      </c>
      <c r="B26" s="19" t="s">
        <v>18</v>
      </c>
      <c r="C26" s="7">
        <f>C23*20%</f>
        <v>161000</v>
      </c>
      <c r="D26" s="7">
        <f>D23*20%</f>
        <v>19941.460000000003</v>
      </c>
      <c r="E26" s="5">
        <f t="shared" si="22"/>
        <v>180941.46</v>
      </c>
    </row>
    <row r="27" spans="1:8" ht="18" thickBot="1" x14ac:dyDescent="0.3">
      <c r="A27" s="41" t="s">
        <v>19</v>
      </c>
      <c r="B27" s="42"/>
      <c r="C27" s="12">
        <f>C25+C26</f>
        <v>322000</v>
      </c>
      <c r="D27" s="7">
        <f>D25+D26</f>
        <v>39882.92</v>
      </c>
      <c r="E27" s="7">
        <f>E25+E26</f>
        <v>361882.92</v>
      </c>
    </row>
    <row r="28" spans="1:8" ht="18" thickBot="1" x14ac:dyDescent="0.3">
      <c r="A28" s="44" t="s">
        <v>22</v>
      </c>
      <c r="B28" s="45"/>
      <c r="C28" s="9">
        <f>C27+C23</f>
        <v>1127000</v>
      </c>
      <c r="D28" s="14">
        <f>D27+D23</f>
        <v>139590.22</v>
      </c>
      <c r="E28" s="14">
        <f>E27+E23</f>
        <v>1266590.22</v>
      </c>
    </row>
    <row r="29" spans="1:8" ht="18" thickBot="1" x14ac:dyDescent="0.3">
      <c r="A29" s="2"/>
      <c r="B29" s="17" t="s">
        <v>25</v>
      </c>
      <c r="C29" s="10"/>
      <c r="D29" s="5"/>
      <c r="E29" s="5"/>
    </row>
    <row r="30" spans="1:8" ht="18" thickBot="1" x14ac:dyDescent="0.3">
      <c r="A30" s="3" t="s">
        <v>7</v>
      </c>
      <c r="B30" s="18" t="s">
        <v>28</v>
      </c>
      <c r="C30" s="7">
        <f>C23*10%</f>
        <v>80500</v>
      </c>
      <c r="D30" s="7">
        <f>D23*10%</f>
        <v>9970.7300000000014</v>
      </c>
      <c r="E30" s="5">
        <f t="shared" ref="E30:E31" si="23">D30+C30</f>
        <v>90470.73</v>
      </c>
    </row>
    <row r="31" spans="1:8" ht="50.25" thickBot="1" x14ac:dyDescent="0.3">
      <c r="A31" s="3" t="s">
        <v>9</v>
      </c>
      <c r="B31" s="18" t="s">
        <v>16</v>
      </c>
      <c r="C31" s="11">
        <f>$C$12/$C$4*C23</f>
        <v>2769.2</v>
      </c>
      <c r="D31" s="5">
        <v>0</v>
      </c>
      <c r="E31" s="5">
        <f t="shared" si="23"/>
        <v>2769.2</v>
      </c>
    </row>
    <row r="32" spans="1:8" ht="66.75" customHeight="1" thickBot="1" x14ac:dyDescent="0.3">
      <c r="A32" s="3" t="s">
        <v>11</v>
      </c>
      <c r="B32" s="18" t="s">
        <v>17</v>
      </c>
      <c r="C32" s="11">
        <f>$C$13/$C$4*C23</f>
        <v>20125</v>
      </c>
      <c r="D32" s="5">
        <v>0</v>
      </c>
      <c r="E32" s="5">
        <f t="shared" ref="E32" si="24">D32+C32</f>
        <v>20125</v>
      </c>
    </row>
    <row r="33" spans="1:5" ht="50.25" thickBot="1" x14ac:dyDescent="0.3">
      <c r="A33" s="3" t="s">
        <v>20</v>
      </c>
      <c r="B33" s="18" t="s">
        <v>14</v>
      </c>
      <c r="C33" s="11" t="str">
        <f>+C14</f>
        <v xml:space="preserve"> *importo da inserire in delibera a contrarre, calcolato sulla base dei regolamenti aziendali</v>
      </c>
      <c r="D33" s="5"/>
      <c r="E33" s="11"/>
    </row>
    <row r="34" spans="1:5" ht="18" thickBot="1" x14ac:dyDescent="0.3">
      <c r="A34" s="35" t="s">
        <v>23</v>
      </c>
      <c r="B34" s="35"/>
      <c r="C34" s="8">
        <f>SUM(C30:C33)</f>
        <v>103394.2</v>
      </c>
      <c r="D34" s="8">
        <f t="shared" ref="D34" si="25">SUM(D30:D33)</f>
        <v>9970.7300000000014</v>
      </c>
      <c r="E34" s="8">
        <f t="shared" ref="E34" si="26">SUM(E30:E33)</f>
        <v>113364.93</v>
      </c>
    </row>
    <row r="35" spans="1:5" ht="18" thickBot="1" x14ac:dyDescent="0.4">
      <c r="A35" s="46" t="s">
        <v>24</v>
      </c>
      <c r="B35" s="46"/>
      <c r="C35" s="20">
        <f>C23+C34</f>
        <v>908394.2</v>
      </c>
      <c r="D35" s="21"/>
      <c r="E35" s="20">
        <f>C35+D30</f>
        <v>918364.92999999993</v>
      </c>
    </row>
    <row r="36" spans="1:5" ht="18" thickBot="1" x14ac:dyDescent="0.3">
      <c r="A36" s="43" t="s">
        <v>26</v>
      </c>
      <c r="B36" s="43"/>
      <c r="C36" s="12">
        <f>C28+C34</f>
        <v>1230394.2</v>
      </c>
      <c r="D36" s="12">
        <f>D28+D34</f>
        <v>149560.95000000001</v>
      </c>
      <c r="E36" s="12">
        <f>E28+E34</f>
        <v>1379955.15</v>
      </c>
    </row>
    <row r="37" spans="1:5" ht="17.25" x14ac:dyDescent="0.25">
      <c r="A37" s="15"/>
      <c r="B37" s="15"/>
      <c r="C37" s="16"/>
      <c r="D37" s="16"/>
      <c r="E37" s="16"/>
    </row>
    <row r="38" spans="1:5" ht="18" thickBot="1" x14ac:dyDescent="0.3">
      <c r="A38" s="15"/>
      <c r="B38" s="15"/>
      <c r="C38" s="16"/>
      <c r="D38" s="16"/>
      <c r="E38" s="16"/>
    </row>
    <row r="39" spans="1:5" ht="32.25" customHeight="1" thickBot="1" x14ac:dyDescent="0.3">
      <c r="A39" s="55" t="s">
        <v>31</v>
      </c>
      <c r="B39" s="56"/>
      <c r="C39" s="57"/>
      <c r="D39" s="29" t="s">
        <v>12</v>
      </c>
      <c r="E39" s="29" t="s">
        <v>13</v>
      </c>
    </row>
    <row r="40" spans="1:5" ht="18" thickBot="1" x14ac:dyDescent="0.4">
      <c r="A40" s="1" t="s">
        <v>0</v>
      </c>
      <c r="B40" s="18" t="s">
        <v>1</v>
      </c>
      <c r="C40" s="34">
        <v>500000</v>
      </c>
      <c r="D40" s="8">
        <f>+$D$2/$C$2*C40</f>
        <v>61930</v>
      </c>
      <c r="E40" s="8">
        <f>D40+C40</f>
        <v>561930</v>
      </c>
    </row>
    <row r="41" spans="1:5" ht="33.75" thickBot="1" x14ac:dyDescent="0.3">
      <c r="A41" s="1" t="s">
        <v>2</v>
      </c>
      <c r="B41" s="18" t="s">
        <v>3</v>
      </c>
      <c r="C41" s="5">
        <v>0</v>
      </c>
      <c r="D41" s="5">
        <f t="shared" ref="D41" si="27">C41*22%</f>
        <v>0</v>
      </c>
      <c r="E41" s="5">
        <f t="shared" ref="E41" si="28">D41+C41</f>
        <v>0</v>
      </c>
    </row>
    <row r="42" spans="1:5" ht="18" thickBot="1" x14ac:dyDescent="0.3">
      <c r="A42" s="39" t="s">
        <v>4</v>
      </c>
      <c r="B42" s="40"/>
      <c r="C42" s="6">
        <f>C40+C41</f>
        <v>500000</v>
      </c>
      <c r="D42" s="6">
        <f t="shared" ref="D42:E42" si="29">D40+D41</f>
        <v>61930</v>
      </c>
      <c r="E42" s="6">
        <f t="shared" si="29"/>
        <v>561930</v>
      </c>
    </row>
    <row r="43" spans="1:5" ht="18" thickBot="1" x14ac:dyDescent="0.3">
      <c r="A43" s="2"/>
      <c r="B43" s="17" t="s">
        <v>10</v>
      </c>
      <c r="C43" s="5"/>
      <c r="D43" s="5"/>
      <c r="E43" s="5"/>
    </row>
    <row r="44" spans="1:5" ht="33.75" thickBot="1" x14ac:dyDescent="0.3">
      <c r="A44" s="3" t="s">
        <v>5</v>
      </c>
      <c r="B44" s="19" t="s">
        <v>8</v>
      </c>
      <c r="C44" s="7">
        <f>C42/5</f>
        <v>100000</v>
      </c>
      <c r="D44" s="7">
        <f>D42/5</f>
        <v>12386</v>
      </c>
      <c r="E44" s="5">
        <f t="shared" ref="E44:E45" si="30">D44+C44</f>
        <v>112386</v>
      </c>
    </row>
    <row r="45" spans="1:5" ht="33.75" thickBot="1" x14ac:dyDescent="0.3">
      <c r="A45" s="3" t="s">
        <v>6</v>
      </c>
      <c r="B45" s="19" t="s">
        <v>18</v>
      </c>
      <c r="C45" s="7">
        <f>C42*20%</f>
        <v>100000</v>
      </c>
      <c r="D45" s="7">
        <f>D42*20%</f>
        <v>12386</v>
      </c>
      <c r="E45" s="5">
        <f t="shared" si="30"/>
        <v>112386</v>
      </c>
    </row>
    <row r="46" spans="1:5" ht="18" thickBot="1" x14ac:dyDescent="0.3">
      <c r="A46" s="41" t="s">
        <v>19</v>
      </c>
      <c r="B46" s="42"/>
      <c r="C46" s="12">
        <f>C44+C45</f>
        <v>200000</v>
      </c>
      <c r="D46" s="7">
        <f>D44+D45</f>
        <v>24772</v>
      </c>
      <c r="E46" s="7">
        <f>E44+E45</f>
        <v>224772</v>
      </c>
    </row>
    <row r="47" spans="1:5" ht="18" thickBot="1" x14ac:dyDescent="0.3">
      <c r="A47" s="44" t="s">
        <v>22</v>
      </c>
      <c r="B47" s="45"/>
      <c r="C47" s="9">
        <f>C46+C42</f>
        <v>700000</v>
      </c>
      <c r="D47" s="14">
        <f>D46+D42</f>
        <v>86702</v>
      </c>
      <c r="E47" s="14">
        <f>E46+E42</f>
        <v>786702</v>
      </c>
    </row>
    <row r="48" spans="1:5" ht="18" thickBot="1" x14ac:dyDescent="0.3">
      <c r="A48" s="2"/>
      <c r="B48" s="17" t="s">
        <v>25</v>
      </c>
      <c r="C48" s="10"/>
      <c r="D48" s="5"/>
      <c r="E48" s="5"/>
    </row>
    <row r="49" spans="1:5" ht="18" thickBot="1" x14ac:dyDescent="0.3">
      <c r="A49" s="3" t="s">
        <v>7</v>
      </c>
      <c r="B49" s="18" t="s">
        <v>21</v>
      </c>
      <c r="C49" s="7">
        <f>C42*10%</f>
        <v>50000</v>
      </c>
      <c r="D49" s="7">
        <f>D42*10%</f>
        <v>6193</v>
      </c>
      <c r="E49" s="5">
        <f t="shared" ref="E49:E51" si="31">D49+C49</f>
        <v>56193</v>
      </c>
    </row>
    <row r="50" spans="1:5" ht="50.25" thickBot="1" x14ac:dyDescent="0.3">
      <c r="A50" s="3" t="s">
        <v>9</v>
      </c>
      <c r="B50" s="18" t="s">
        <v>16</v>
      </c>
      <c r="C50" s="11">
        <f>$C$12/$C$4*C42</f>
        <v>1720</v>
      </c>
      <c r="D50" s="5">
        <v>0</v>
      </c>
      <c r="E50" s="5">
        <f t="shared" si="31"/>
        <v>1720</v>
      </c>
    </row>
    <row r="51" spans="1:5" ht="50.25" thickBot="1" x14ac:dyDescent="0.3">
      <c r="A51" s="3" t="s">
        <v>11</v>
      </c>
      <c r="B51" s="18" t="s">
        <v>17</v>
      </c>
      <c r="C51" s="11">
        <f>$C$13/$C$4*C42</f>
        <v>12500</v>
      </c>
      <c r="D51" s="5">
        <v>0</v>
      </c>
      <c r="E51" s="5">
        <f t="shared" si="31"/>
        <v>12500</v>
      </c>
    </row>
    <row r="52" spans="1:5" ht="50.25" thickBot="1" x14ac:dyDescent="0.3">
      <c r="A52" s="3" t="s">
        <v>20</v>
      </c>
      <c r="B52" s="18" t="s">
        <v>14</v>
      </c>
      <c r="C52" s="11" t="str">
        <f>+C14</f>
        <v xml:space="preserve"> *importo da inserire in delibera a contrarre, calcolato sulla base dei regolamenti aziendali</v>
      </c>
      <c r="D52" s="5">
        <v>0</v>
      </c>
      <c r="E52" s="11">
        <f>+E14</f>
        <v>0</v>
      </c>
    </row>
    <row r="53" spans="1:5" ht="18" thickBot="1" x14ac:dyDescent="0.3">
      <c r="A53" s="35" t="s">
        <v>23</v>
      </c>
      <c r="B53" s="35"/>
      <c r="C53" s="8">
        <f>SUM(C49:C52)</f>
        <v>64220</v>
      </c>
      <c r="D53" s="8">
        <f t="shared" ref="D53:E53" si="32">SUM(D49:D52)</f>
        <v>6193</v>
      </c>
      <c r="E53" s="8">
        <f t="shared" si="32"/>
        <v>70413</v>
      </c>
    </row>
    <row r="54" spans="1:5" ht="18" thickBot="1" x14ac:dyDescent="0.4">
      <c r="A54" s="46" t="s">
        <v>24</v>
      </c>
      <c r="B54" s="46"/>
      <c r="C54" s="20">
        <f>C42+C53</f>
        <v>564220</v>
      </c>
      <c r="D54" s="21"/>
      <c r="E54" s="20">
        <f>C54+D49</f>
        <v>570413</v>
      </c>
    </row>
    <row r="55" spans="1:5" ht="18" thickBot="1" x14ac:dyDescent="0.3">
      <c r="A55" s="43" t="s">
        <v>26</v>
      </c>
      <c r="B55" s="43"/>
      <c r="C55" s="12">
        <f>C47+C53</f>
        <v>764220</v>
      </c>
      <c r="D55" s="12">
        <f>D47+D53</f>
        <v>92895</v>
      </c>
      <c r="E55" s="12">
        <f>E47+E53</f>
        <v>857115</v>
      </c>
    </row>
    <row r="57" spans="1:5" ht="15.75" thickBot="1" x14ac:dyDescent="0.3"/>
    <row r="58" spans="1:5" ht="39" customHeight="1" thickBot="1" x14ac:dyDescent="0.3">
      <c r="A58" s="36" t="s">
        <v>30</v>
      </c>
      <c r="B58" s="37"/>
      <c r="C58" s="38"/>
      <c r="D58" s="28" t="s">
        <v>12</v>
      </c>
      <c r="E58" s="28" t="s">
        <v>13</v>
      </c>
    </row>
    <row r="59" spans="1:5" ht="18" thickBot="1" x14ac:dyDescent="0.4">
      <c r="A59" s="1" t="s">
        <v>0</v>
      </c>
      <c r="B59" s="18" t="s">
        <v>1</v>
      </c>
      <c r="C59" s="34">
        <v>445000</v>
      </c>
      <c r="D59" s="8">
        <f>+$D$2/$C$2*C59</f>
        <v>55117.7</v>
      </c>
      <c r="E59" s="8">
        <f>D59+C59</f>
        <v>500117.7</v>
      </c>
    </row>
    <row r="60" spans="1:5" ht="33.75" thickBot="1" x14ac:dyDescent="0.3">
      <c r="A60" s="1" t="s">
        <v>2</v>
      </c>
      <c r="B60" s="18" t="s">
        <v>3</v>
      </c>
      <c r="C60" s="5">
        <v>0</v>
      </c>
      <c r="D60" s="5">
        <f>C60*22%</f>
        <v>0</v>
      </c>
      <c r="E60" s="5">
        <f>D60+C60</f>
        <v>0</v>
      </c>
    </row>
    <row r="61" spans="1:5" ht="18" thickBot="1" x14ac:dyDescent="0.3">
      <c r="A61" s="39" t="s">
        <v>4</v>
      </c>
      <c r="B61" s="40"/>
      <c r="C61" s="6">
        <f>C59+C60</f>
        <v>445000</v>
      </c>
      <c r="D61" s="6">
        <f>D59+D60</f>
        <v>55117.7</v>
      </c>
      <c r="E61" s="6">
        <f>E59+E60</f>
        <v>500117.7</v>
      </c>
    </row>
    <row r="62" spans="1:5" ht="18" thickBot="1" x14ac:dyDescent="0.3">
      <c r="A62" s="2"/>
      <c r="B62" s="17" t="s">
        <v>10</v>
      </c>
      <c r="C62" s="5"/>
      <c r="D62" s="5"/>
      <c r="E62" s="5"/>
    </row>
    <row r="63" spans="1:5" ht="33.75" thickBot="1" x14ac:dyDescent="0.3">
      <c r="A63" s="3" t="s">
        <v>5</v>
      </c>
      <c r="B63" s="19" t="s">
        <v>8</v>
      </c>
      <c r="C63" s="7">
        <f>C61/5</f>
        <v>89000</v>
      </c>
      <c r="D63" s="7">
        <f>D61/5</f>
        <v>11023.539999999999</v>
      </c>
      <c r="E63" s="5">
        <f>D63+C63</f>
        <v>100023.54</v>
      </c>
    </row>
    <row r="64" spans="1:5" ht="33.75" thickBot="1" x14ac:dyDescent="0.3">
      <c r="A64" s="3" t="s">
        <v>6</v>
      </c>
      <c r="B64" s="19" t="s">
        <v>18</v>
      </c>
      <c r="C64" s="7">
        <f>C61*20%</f>
        <v>89000</v>
      </c>
      <c r="D64" s="7">
        <f>D61*20%</f>
        <v>11023.54</v>
      </c>
      <c r="E64" s="5">
        <f>D64+C64</f>
        <v>100023.54000000001</v>
      </c>
    </row>
    <row r="65" spans="1:5" ht="18" thickBot="1" x14ac:dyDescent="0.3">
      <c r="A65" s="41" t="s">
        <v>19</v>
      </c>
      <c r="B65" s="42"/>
      <c r="C65" s="12">
        <f>C63+C64</f>
        <v>178000</v>
      </c>
      <c r="D65" s="7">
        <f>D63+D64</f>
        <v>22047.08</v>
      </c>
      <c r="E65" s="7">
        <f>E63+E64</f>
        <v>200047.08000000002</v>
      </c>
    </row>
    <row r="66" spans="1:5" ht="18" thickBot="1" x14ac:dyDescent="0.3">
      <c r="A66" s="44" t="s">
        <v>22</v>
      </c>
      <c r="B66" s="45"/>
      <c r="C66" s="9">
        <f>C65+C61</f>
        <v>623000</v>
      </c>
      <c r="D66" s="14">
        <f>D65+D61</f>
        <v>77164.78</v>
      </c>
      <c r="E66" s="14">
        <f>E65+E61</f>
        <v>700164.78</v>
      </c>
    </row>
    <row r="67" spans="1:5" ht="18" thickBot="1" x14ac:dyDescent="0.3">
      <c r="A67" s="2"/>
      <c r="B67" s="17" t="s">
        <v>25</v>
      </c>
      <c r="C67" s="10"/>
      <c r="D67" s="5"/>
      <c r="E67" s="5"/>
    </row>
    <row r="68" spans="1:5" ht="18" thickBot="1" x14ac:dyDescent="0.3">
      <c r="A68" s="3" t="s">
        <v>7</v>
      </c>
      <c r="B68" s="18" t="s">
        <v>21</v>
      </c>
      <c r="C68" s="7">
        <f>C61*10%</f>
        <v>44500</v>
      </c>
      <c r="D68" s="7">
        <f>D61*10%</f>
        <v>5511.77</v>
      </c>
      <c r="E68" s="5">
        <f>D68+C68</f>
        <v>50011.770000000004</v>
      </c>
    </row>
    <row r="69" spans="1:5" ht="50.25" thickBot="1" x14ac:dyDescent="0.3">
      <c r="A69" s="3" t="s">
        <v>9</v>
      </c>
      <c r="B69" s="18" t="s">
        <v>16</v>
      </c>
      <c r="C69" s="11">
        <f>$C$12/$C$4*C61</f>
        <v>1530.8</v>
      </c>
      <c r="D69" s="5">
        <v>0</v>
      </c>
      <c r="E69" s="5">
        <f>D69+C69</f>
        <v>1530.8</v>
      </c>
    </row>
    <row r="70" spans="1:5" ht="66.75" customHeight="1" thickBot="1" x14ac:dyDescent="0.3">
      <c r="A70" s="3" t="s">
        <v>11</v>
      </c>
      <c r="B70" s="18" t="s">
        <v>17</v>
      </c>
      <c r="C70" s="11">
        <f>$C$13/$C$4*C61</f>
        <v>11125</v>
      </c>
      <c r="D70" s="5">
        <v>0</v>
      </c>
      <c r="E70" s="5">
        <f>D70+C70</f>
        <v>11125</v>
      </c>
    </row>
    <row r="71" spans="1:5" ht="50.25" thickBot="1" x14ac:dyDescent="0.3">
      <c r="A71" s="3" t="s">
        <v>20</v>
      </c>
      <c r="B71" s="18" t="s">
        <v>14</v>
      </c>
      <c r="C71" s="11" t="str">
        <f>+C14</f>
        <v xml:space="preserve"> *importo da inserire in delibera a contrarre, calcolato sulla base dei regolamenti aziendali</v>
      </c>
      <c r="D71" s="5"/>
      <c r="E71" s="11"/>
    </row>
    <row r="72" spans="1:5" ht="18" thickBot="1" x14ac:dyDescent="0.3">
      <c r="A72" s="35" t="s">
        <v>23</v>
      </c>
      <c r="B72" s="35"/>
      <c r="C72" s="8">
        <f>SUM(C68:C71)</f>
        <v>57155.8</v>
      </c>
      <c r="D72" s="8">
        <f>SUM(D68:D71)</f>
        <v>5511.77</v>
      </c>
      <c r="E72" s="8">
        <f>SUM(E68:E71)</f>
        <v>62667.570000000007</v>
      </c>
    </row>
    <row r="73" spans="1:5" ht="18" thickBot="1" x14ac:dyDescent="0.4">
      <c r="A73" s="46" t="s">
        <v>24</v>
      </c>
      <c r="B73" s="46"/>
      <c r="C73" s="20">
        <f>C61+C72</f>
        <v>502155.8</v>
      </c>
      <c r="D73" s="21"/>
      <c r="E73" s="20">
        <f>C73+D68</f>
        <v>507667.57</v>
      </c>
    </row>
    <row r="74" spans="1:5" ht="18" thickBot="1" x14ac:dyDescent="0.3">
      <c r="A74" s="43" t="s">
        <v>26</v>
      </c>
      <c r="B74" s="43"/>
      <c r="C74" s="12">
        <f>C66+C72</f>
        <v>680155.8</v>
      </c>
      <c r="D74" s="12">
        <f>D66+D72</f>
        <v>82676.55</v>
      </c>
      <c r="E74" s="12">
        <f>E66+E72</f>
        <v>762832.35000000009</v>
      </c>
    </row>
    <row r="75" spans="1:5" ht="17.25" x14ac:dyDescent="0.25">
      <c r="A75" s="15"/>
      <c r="B75" s="15"/>
      <c r="C75" s="16"/>
      <c r="D75" s="16"/>
      <c r="E75" s="16"/>
    </row>
    <row r="76" spans="1:5" ht="15.75" thickBot="1" x14ac:dyDescent="0.3"/>
    <row r="77" spans="1:5" ht="47.25" customHeight="1" thickBot="1" x14ac:dyDescent="0.3">
      <c r="A77" s="52" t="s">
        <v>32</v>
      </c>
      <c r="B77" s="53"/>
      <c r="C77" s="54"/>
      <c r="D77" s="30" t="s">
        <v>12</v>
      </c>
      <c r="E77" s="30" t="s">
        <v>13</v>
      </c>
    </row>
    <row r="78" spans="1:5" ht="18" thickBot="1" x14ac:dyDescent="0.4">
      <c r="A78" s="1" t="s">
        <v>0</v>
      </c>
      <c r="B78" s="18" t="s">
        <v>1</v>
      </c>
      <c r="C78" s="34">
        <v>250000</v>
      </c>
      <c r="D78" s="8">
        <f>+$D$2/$C$2*C78</f>
        <v>30965</v>
      </c>
      <c r="E78" s="8">
        <f>D78+C78</f>
        <v>280965</v>
      </c>
    </row>
    <row r="79" spans="1:5" ht="33.75" thickBot="1" x14ac:dyDescent="0.3">
      <c r="A79" s="1" t="s">
        <v>2</v>
      </c>
      <c r="B79" s="18" t="s">
        <v>3</v>
      </c>
      <c r="C79" s="5">
        <v>0</v>
      </c>
      <c r="D79" s="5">
        <f t="shared" ref="D79" si="33">C79*22%</f>
        <v>0</v>
      </c>
      <c r="E79" s="5">
        <f t="shared" ref="E79" si="34">D79+C79</f>
        <v>0</v>
      </c>
    </row>
    <row r="80" spans="1:5" ht="18" thickBot="1" x14ac:dyDescent="0.3">
      <c r="A80" s="39" t="s">
        <v>4</v>
      </c>
      <c r="B80" s="40"/>
      <c r="C80" s="6">
        <f>C78+C79</f>
        <v>250000</v>
      </c>
      <c r="D80" s="6">
        <f t="shared" ref="D80:E80" si="35">D78+D79</f>
        <v>30965</v>
      </c>
      <c r="E80" s="6">
        <f t="shared" si="35"/>
        <v>280965</v>
      </c>
    </row>
    <row r="81" spans="1:5" ht="18" thickBot="1" x14ac:dyDescent="0.3">
      <c r="A81" s="2"/>
      <c r="B81" s="17" t="s">
        <v>10</v>
      </c>
      <c r="C81" s="5"/>
      <c r="D81" s="5"/>
      <c r="E81" s="5"/>
    </row>
    <row r="82" spans="1:5" ht="33.75" thickBot="1" x14ac:dyDescent="0.3">
      <c r="A82" s="3" t="s">
        <v>5</v>
      </c>
      <c r="B82" s="19" t="s">
        <v>8</v>
      </c>
      <c r="C82" s="7">
        <f>C80/5</f>
        <v>50000</v>
      </c>
      <c r="D82" s="7">
        <f>D80/5</f>
        <v>6193</v>
      </c>
      <c r="E82" s="5">
        <f t="shared" ref="E82:E83" si="36">D82+C82</f>
        <v>56193</v>
      </c>
    </row>
    <row r="83" spans="1:5" ht="33.75" thickBot="1" x14ac:dyDescent="0.3">
      <c r="A83" s="3" t="s">
        <v>6</v>
      </c>
      <c r="B83" s="19" t="s">
        <v>18</v>
      </c>
      <c r="C83" s="7">
        <f>C80*20%</f>
        <v>50000</v>
      </c>
      <c r="D83" s="7">
        <f>D80*20%</f>
        <v>6193</v>
      </c>
      <c r="E83" s="5">
        <f t="shared" si="36"/>
        <v>56193</v>
      </c>
    </row>
    <row r="84" spans="1:5" ht="18" thickBot="1" x14ac:dyDescent="0.3">
      <c r="A84" s="41" t="s">
        <v>19</v>
      </c>
      <c r="B84" s="42"/>
      <c r="C84" s="12">
        <f>C82+C83</f>
        <v>100000</v>
      </c>
      <c r="D84" s="7">
        <f>D82+D83</f>
        <v>12386</v>
      </c>
      <c r="E84" s="7">
        <f>E82+E83</f>
        <v>112386</v>
      </c>
    </row>
    <row r="85" spans="1:5" ht="18" thickBot="1" x14ac:dyDescent="0.3">
      <c r="A85" s="44" t="s">
        <v>22</v>
      </c>
      <c r="B85" s="45"/>
      <c r="C85" s="9">
        <f>C84+C80</f>
        <v>350000</v>
      </c>
      <c r="D85" s="14">
        <f>D84+D80</f>
        <v>43351</v>
      </c>
      <c r="E85" s="14">
        <f>E84+E80</f>
        <v>393351</v>
      </c>
    </row>
    <row r="86" spans="1:5" ht="18" thickBot="1" x14ac:dyDescent="0.3">
      <c r="A86" s="2"/>
      <c r="B86" s="17" t="s">
        <v>25</v>
      </c>
      <c r="C86" s="10"/>
      <c r="D86" s="5"/>
      <c r="E86" s="5"/>
    </row>
    <row r="87" spans="1:5" ht="18" thickBot="1" x14ac:dyDescent="0.3">
      <c r="A87" s="3" t="s">
        <v>7</v>
      </c>
      <c r="B87" s="18" t="s">
        <v>21</v>
      </c>
      <c r="C87" s="7">
        <f>C80*10%</f>
        <v>25000</v>
      </c>
      <c r="D87" s="7">
        <f>D80*10%</f>
        <v>3096.5</v>
      </c>
      <c r="E87" s="5">
        <f t="shared" ref="E87:E89" si="37">D87+C87</f>
        <v>28096.5</v>
      </c>
    </row>
    <row r="88" spans="1:5" ht="50.25" thickBot="1" x14ac:dyDescent="0.3">
      <c r="A88" s="3" t="s">
        <v>9</v>
      </c>
      <c r="B88" s="18" t="s">
        <v>16</v>
      </c>
      <c r="C88" s="11">
        <f>$C$12/$C$4*C80</f>
        <v>860</v>
      </c>
      <c r="D88" s="5">
        <v>0</v>
      </c>
      <c r="E88" s="5">
        <f t="shared" si="37"/>
        <v>860</v>
      </c>
    </row>
    <row r="89" spans="1:5" ht="50.25" thickBot="1" x14ac:dyDescent="0.3">
      <c r="A89" s="3" t="s">
        <v>11</v>
      </c>
      <c r="B89" s="18" t="s">
        <v>17</v>
      </c>
      <c r="C89" s="11">
        <f>$C$13/$C$4*C80</f>
        <v>6250</v>
      </c>
      <c r="D89" s="5">
        <v>0</v>
      </c>
      <c r="E89" s="5">
        <f t="shared" si="37"/>
        <v>6250</v>
      </c>
    </row>
    <row r="90" spans="1:5" ht="50.25" thickBot="1" x14ac:dyDescent="0.3">
      <c r="A90" s="3" t="s">
        <v>20</v>
      </c>
      <c r="B90" s="18" t="s">
        <v>14</v>
      </c>
      <c r="C90" s="11" t="str">
        <f>+C14</f>
        <v xml:space="preserve"> *importo da inserire in delibera a contrarre, calcolato sulla base dei regolamenti aziendali</v>
      </c>
      <c r="D90" s="5"/>
      <c r="E90" s="11"/>
    </row>
    <row r="91" spans="1:5" ht="18" thickBot="1" x14ac:dyDescent="0.3">
      <c r="A91" s="35" t="s">
        <v>23</v>
      </c>
      <c r="B91" s="35"/>
      <c r="C91" s="8">
        <f>SUM(C87:C90)</f>
        <v>32110</v>
      </c>
      <c r="D91" s="8">
        <f t="shared" ref="D91:E91" si="38">SUM(D87:D90)</f>
        <v>3096.5</v>
      </c>
      <c r="E91" s="8">
        <f t="shared" si="38"/>
        <v>35206.5</v>
      </c>
    </row>
    <row r="92" spans="1:5" ht="18" thickBot="1" x14ac:dyDescent="0.4">
      <c r="A92" s="46" t="s">
        <v>24</v>
      </c>
      <c r="B92" s="46"/>
      <c r="C92" s="20">
        <f>C80+C91</f>
        <v>282110</v>
      </c>
      <c r="D92" s="21"/>
      <c r="E92" s="20">
        <f>C92+D87</f>
        <v>285206.5</v>
      </c>
    </row>
    <row r="93" spans="1:5" ht="18" thickBot="1" x14ac:dyDescent="0.3">
      <c r="A93" s="43" t="s">
        <v>26</v>
      </c>
      <c r="B93" s="43"/>
      <c r="C93" s="12">
        <f>C85+C91</f>
        <v>382110</v>
      </c>
      <c r="D93" s="12">
        <f>D85+D91</f>
        <v>46447.5</v>
      </c>
      <c r="E93" s="12">
        <f>E85+E91</f>
        <v>428557.5</v>
      </c>
    </row>
  </sheetData>
  <mergeCells count="36">
    <mergeCell ref="F1:H1"/>
    <mergeCell ref="A85:B85"/>
    <mergeCell ref="A91:B91"/>
    <mergeCell ref="A92:B92"/>
    <mergeCell ref="A93:B93"/>
    <mergeCell ref="A54:B54"/>
    <mergeCell ref="A55:B55"/>
    <mergeCell ref="A77:C77"/>
    <mergeCell ref="A80:B80"/>
    <mergeCell ref="A84:B84"/>
    <mergeCell ref="A39:C39"/>
    <mergeCell ref="A42:B42"/>
    <mergeCell ref="A46:B46"/>
    <mergeCell ref="A47:B47"/>
    <mergeCell ref="A53:B53"/>
    <mergeCell ref="A1:C1"/>
    <mergeCell ref="A20:C20"/>
    <mergeCell ref="A23:B23"/>
    <mergeCell ref="A27:B27"/>
    <mergeCell ref="A28:B28"/>
    <mergeCell ref="A17:B17"/>
    <mergeCell ref="A4:B4"/>
    <mergeCell ref="A8:B8"/>
    <mergeCell ref="A9:B9"/>
    <mergeCell ref="A15:B15"/>
    <mergeCell ref="A16:B16"/>
    <mergeCell ref="A66:B66"/>
    <mergeCell ref="A72:B72"/>
    <mergeCell ref="A74:B74"/>
    <mergeCell ref="A35:B35"/>
    <mergeCell ref="A73:B73"/>
    <mergeCell ref="A34:B34"/>
    <mergeCell ref="A58:C58"/>
    <mergeCell ref="A61:B61"/>
    <mergeCell ref="A65:B65"/>
    <mergeCell ref="A36:B36"/>
  </mergeCells>
  <pageMargins left="0.7" right="0.7" top="0.75" bottom="0.75" header="0.3" footer="0.3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2025-12-04T09:13:46Z</dcterms:modified>
</cp:coreProperties>
</file>